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ABR 2017\"/>
    </mc:Choice>
  </mc:AlternateContent>
  <bookViews>
    <workbookView xWindow="0" yWindow="0" windowWidth="24000" windowHeight="9735"/>
  </bookViews>
  <sheets>
    <sheet name="BALANCE ABR 2017-2016" sheetId="2" r:id="rId1"/>
    <sheet name="ESTAD.RESULT. ABR 2017-2016" sheetId="3" r:id="rId2"/>
  </sheets>
  <externalReferences>
    <externalReference r:id="rId3"/>
  </externalReferences>
  <definedNames>
    <definedName name="_xlnm.Print_Area" localSheetId="0">'BALANCE ABR 2017-2016'!$B$1:$J$81</definedName>
    <definedName name="_xlnm.Print_Area" localSheetId="1">'ESTAD.RESULT. ABR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D46" i="2"/>
  <c r="D55" i="2" s="1"/>
  <c r="C24" i="3" l="1"/>
  <c r="C27" i="3" s="1"/>
  <c r="C14" i="3"/>
  <c r="E34" i="3" l="1"/>
  <c r="D68" i="2" l="1"/>
  <c r="F60" i="2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48" i="3"/>
  <c r="C48" i="3"/>
  <c r="C50" i="3" s="1"/>
  <c r="C52" i="3" s="1"/>
  <c r="G46" i="3"/>
  <c r="E52" i="3"/>
  <c r="I46" i="3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<sst xmlns="http://schemas.openxmlformats.org/spreadsheetml/2006/main" count="107" uniqueCount="81">
  <si>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</si>
  <si>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</si>
  <si>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</si>
  <si>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</si>
  <si>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</si>
  <si>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</si>
  <si>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</si>
  <si>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</si>
  <si>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</si>
  <si>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</si>
  <si>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</si>
  <si>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</si>
  <si>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</si>
  <si>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</si>
  <si>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</si>
  <si>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</si>
  <si>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</si>
  <si>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</si>
  <si>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</si>
  <si>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</si>
  <si>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</si>
  <si>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</si>
  <si>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</si>
  <si>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</si>
  <si>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</si>
  <si>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</si>
  <si>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</si>
  <si>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</si>
  <si>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</si>
  <si>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</si>
  <si>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</si>
  <si>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</si>
  <si>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</si>
  <si>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</si>
  <si>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</si>
  <si>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</si>
  <si>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</si>
  <si>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</si>
  <si>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</si>
  <si>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</si>
  <si>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</si>
  <si>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</si>
  <si>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</si>
  <si>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</si>
  <si>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</si>
  <si>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</si>
  <si>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</si>
  <si>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</si>
  <si>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</si>
  <si>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</si>
  <si>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</si>
  <si>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</si>
  <si>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</si>
  <si>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</si>
  <si>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</si>
  <si>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</si>
  <si>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</si>
  <si>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</si>
  <si>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</si>
  <si>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</si>
  <si>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</si>
  <si>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</si>
  <si>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</si>
  <si>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</si>
  <si>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</si>
  <si>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</si>
  <si>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</si>
  <si>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</si>
  <si>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</si>
  <si>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</si>
  <si>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</si>
  <si>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</si>
  <si>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</si>
  <si>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</si>
  <si>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</si>
  <si>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</si>
  <si>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</si>
  <si>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</si>
  <si>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</si>
  <si>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 xml:space="preserve">ESTADO DE RESULTADOS COMPARATIVO DEL 1 DE ENERO AL 30 DE ABRIL DE 2017 Y 2016 </t>
  </si>
  <si>
    <t>BALANCE DE SITUACIÓN COMPARATIVO AL 30 DE ABRIL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</si>
</sst>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topLeftCell="B1" zoomScale="60" zoomScaleNormal="60" zoomScaleSheetLayoutView="70" workbookViewId="0">
      <selection activeCell="L30" sqref="L30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40" t="s">
        <v>0</v>
      </c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B2" s="143" t="s">
        <v>80</v>
      </c>
      <c r="C2" s="144"/>
      <c r="D2" s="144"/>
      <c r="E2" s="144"/>
      <c r="F2" s="144"/>
      <c r="G2" s="144"/>
      <c r="H2" s="144"/>
      <c r="I2" s="144"/>
      <c r="J2" s="145"/>
    </row>
    <row r="3" spans="1:10" ht="20.25" thickBot="1" x14ac:dyDescent="0.3">
      <c r="B3" s="146" t="s">
        <v>1</v>
      </c>
      <c r="C3" s="147"/>
      <c r="D3" s="147"/>
      <c r="E3" s="147"/>
      <c r="F3" s="147"/>
      <c r="G3" s="147"/>
      <c r="H3" s="147"/>
      <c r="I3" s="147"/>
      <c r="J3" s="148"/>
    </row>
    <row r="4" spans="1:10" ht="20.25" thickTop="1" x14ac:dyDescent="0.25">
      <c r="B4" s="134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349149.4</v>
      </c>
      <c r="E8" s="12"/>
      <c r="F8" s="11">
        <f>F9+F11+F10+F12+F28</f>
        <v>325474.69999999995</v>
      </c>
      <c r="G8" s="12"/>
      <c r="H8" s="11">
        <f t="shared" ref="H8:H22" si="0">D8-F8</f>
        <v>23674.70000000007</v>
      </c>
      <c r="I8" s="12"/>
      <c r="J8" s="113">
        <f t="shared" ref="J8:J13" si="1">H8/F8*100</f>
        <v>7.2738987085632383</v>
      </c>
    </row>
    <row r="9" spans="1:10" x14ac:dyDescent="0.25">
      <c r="A9" s="1">
        <v>111</v>
      </c>
      <c r="B9" s="114" t="s">
        <v>8</v>
      </c>
      <c r="C9" s="5"/>
      <c r="D9" s="13">
        <v>49352.9</v>
      </c>
      <c r="E9" s="13"/>
      <c r="F9" s="14">
        <v>49176.6</v>
      </c>
      <c r="G9" s="13"/>
      <c r="H9" s="13">
        <f t="shared" si="0"/>
        <v>176.30000000000291</v>
      </c>
      <c r="I9" s="13"/>
      <c r="J9" s="115">
        <f t="shared" si="1"/>
        <v>0.35850384125783996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299880.8</v>
      </c>
      <c r="E12" s="12"/>
      <c r="F12" s="11">
        <f>F13+F22</f>
        <v>276145.09999999998</v>
      </c>
      <c r="G12" s="12"/>
      <c r="H12" s="11">
        <f t="shared" si="0"/>
        <v>23735.700000000012</v>
      </c>
      <c r="I12" s="12"/>
      <c r="J12" s="113">
        <f t="shared" si="1"/>
        <v>8.595372505251774</v>
      </c>
    </row>
    <row r="13" spans="1:10" s="2" customFormat="1" ht="18" customHeight="1" x14ac:dyDescent="0.25">
      <c r="A13" s="1"/>
      <c r="B13" s="114" t="s">
        <v>12</v>
      </c>
      <c r="C13" s="5"/>
      <c r="D13" s="13">
        <v>298811.2</v>
      </c>
      <c r="E13" s="13"/>
      <c r="F13" s="14">
        <v>275232.3</v>
      </c>
      <c r="G13" s="13"/>
      <c r="H13" s="13">
        <f t="shared" si="0"/>
        <v>23578.900000000023</v>
      </c>
      <c r="I13" s="13"/>
      <c r="J13" s="115">
        <f t="shared" si="1"/>
        <v>8.5669087530787724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1069.5999999999999</v>
      </c>
      <c r="E22" s="13"/>
      <c r="F22" s="14">
        <v>912.8</v>
      </c>
      <c r="G22" s="13"/>
      <c r="H22" s="13">
        <f t="shared" si="0"/>
        <v>156.79999999999995</v>
      </c>
      <c r="I22" s="13"/>
      <c r="J22" s="115">
        <f>H22/F22*100</f>
        <v>17.177914110429445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-2998.8</v>
      </c>
      <c r="E28" s="13"/>
      <c r="F28" s="14">
        <v>-2761.5</v>
      </c>
      <c r="G28" s="13"/>
      <c r="H28" s="13">
        <f>D28-F28</f>
        <v>-237.30000000000018</v>
      </c>
      <c r="I28" s="13"/>
      <c r="J28" s="115">
        <f>H28/F28*100</f>
        <v>8.5931558935361281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14718.3</v>
      </c>
      <c r="E30" s="15"/>
      <c r="F30" s="16">
        <v>14980.7</v>
      </c>
      <c r="G30" s="13"/>
      <c r="H30" s="13">
        <f>D30-F30</f>
        <v>-262.40000000000146</v>
      </c>
      <c r="I30" s="13"/>
      <c r="J30" s="115">
        <f>H30/F30*100</f>
        <v>-1.7515870419940418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9194.2000000000007</v>
      </c>
      <c r="E32" s="13"/>
      <c r="F32" s="14">
        <v>9188.9</v>
      </c>
      <c r="G32" s="13"/>
      <c r="H32" s="13">
        <f>D32-F32</f>
        <v>5.3000000000010914</v>
      </c>
      <c r="I32" s="13"/>
      <c r="J32" s="115">
        <f>H32/F32*100</f>
        <v>5.7678285757828372E-2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374459.10000000003</v>
      </c>
      <c r="E34" s="18"/>
      <c r="F34" s="17">
        <f>F8+F30+F31+F32</f>
        <v>351027.1</v>
      </c>
      <c r="G34" s="18"/>
      <c r="H34" s="17">
        <f>H8+H30+H31+H32</f>
        <v>23432.000000000073</v>
      </c>
      <c r="I34" s="18"/>
      <c r="J34" s="116">
        <f>H34/F34*100</f>
        <v>6.6752680918368057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186755.19999999998</v>
      </c>
      <c r="E46" s="12"/>
      <c r="F46" s="11">
        <f>SUM(F47:F51)</f>
        <v>183626.8</v>
      </c>
      <c r="G46" s="12"/>
      <c r="H46" s="11">
        <f t="shared" ref="H46:H55" si="2">D46-F46</f>
        <v>3128.3999999999942</v>
      </c>
      <c r="I46" s="12"/>
      <c r="J46" s="113">
        <f>H46/F46*100</f>
        <v>1.7036728843502116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21447.9</v>
      </c>
      <c r="E47" s="12"/>
      <c r="F47" s="14">
        <v>14485.5</v>
      </c>
      <c r="G47" s="12"/>
      <c r="H47" s="13">
        <f>D47-F47</f>
        <v>6962.4000000000015</v>
      </c>
      <c r="I47" s="13"/>
      <c r="J47" s="115">
        <f>H47/F47*100</f>
        <v>48.064616340478423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135056.20000000001</v>
      </c>
      <c r="E48" s="13"/>
      <c r="F48" s="14">
        <v>138659.79999999999</v>
      </c>
      <c r="G48" s="13"/>
      <c r="H48" s="13">
        <f t="shared" si="2"/>
        <v>-3603.5999999999767</v>
      </c>
      <c r="I48" s="13"/>
      <c r="J48" s="115">
        <f>H48/F48*100</f>
        <v>-2.5988786944737963</v>
      </c>
    </row>
    <row r="49" spans="1:11" s="2" customFormat="1" x14ac:dyDescent="0.25">
      <c r="A49" s="1">
        <v>213</v>
      </c>
      <c r="B49" s="114" t="s">
        <v>25</v>
      </c>
      <c r="C49" s="5"/>
      <c r="D49" s="13">
        <v>0.8</v>
      </c>
      <c r="E49" s="13"/>
      <c r="F49" s="14">
        <v>344</v>
      </c>
      <c r="G49" s="13"/>
      <c r="H49" s="13">
        <f t="shared" si="2"/>
        <v>-343.2</v>
      </c>
      <c r="I49" s="13"/>
      <c r="J49" s="115">
        <f>H49/F49*100</f>
        <v>-99.767441860465112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30250.3</v>
      </c>
      <c r="E50" s="13"/>
      <c r="F50" s="14">
        <v>30137.5</v>
      </c>
      <c r="G50" s="13"/>
      <c r="H50" s="13">
        <f t="shared" si="2"/>
        <v>112.79999999999927</v>
      </c>
      <c r="I50" s="13"/>
      <c r="J50" s="115">
        <f>H50/F50*100</f>
        <v>0.37428452924097644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106929.60000000001</v>
      </c>
      <c r="E52" s="13"/>
      <c r="F52" s="14">
        <v>93615.7</v>
      </c>
      <c r="G52" s="13"/>
      <c r="H52" s="13">
        <f t="shared" si="2"/>
        <v>13313.900000000009</v>
      </c>
      <c r="I52" s="13"/>
      <c r="J52" s="115">
        <f>H52/F52*100</f>
        <v>14.221866631344964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10188.299999999999</v>
      </c>
      <c r="E53" s="15"/>
      <c r="F53" s="16">
        <v>10180</v>
      </c>
      <c r="G53" s="15"/>
      <c r="H53" s="15">
        <f t="shared" si="2"/>
        <v>8.2999999999992724</v>
      </c>
      <c r="I53" s="15"/>
      <c r="J53" s="115">
        <f>H53/F53*100</f>
        <v>8.1532416502939811E-2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303873.09999999998</v>
      </c>
      <c r="E55" s="18"/>
      <c r="F55" s="17">
        <f>SUM(F46,F52,F53)</f>
        <v>287422.5</v>
      </c>
      <c r="G55" s="18"/>
      <c r="H55" s="17">
        <f t="shared" si="2"/>
        <v>16450.599999999977</v>
      </c>
      <c r="I55" s="18"/>
      <c r="J55" s="116">
        <f>H55/F55*100</f>
        <v>5.7234906800963659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48773.1</v>
      </c>
      <c r="E60" s="12"/>
      <c r="F60" s="11">
        <f>SUM(F61:F62)</f>
        <v>44245.2</v>
      </c>
      <c r="G60" s="12"/>
      <c r="H60" s="11">
        <f>D60-F60</f>
        <v>4527.9000000000015</v>
      </c>
      <c r="I60" s="12"/>
      <c r="J60" s="113">
        <f t="shared" ref="J60:J68" si="4">H60/F60*100</f>
        <v>10.233652463996098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115">
        <f t="shared" si="4"/>
        <v>14.521123195284463</v>
      </c>
    </row>
    <row r="62" spans="1:11" s="2" customFormat="1" x14ac:dyDescent="0.25">
      <c r="A62" s="1"/>
      <c r="B62" s="114" t="s">
        <v>33</v>
      </c>
      <c r="C62" s="5"/>
      <c r="D62" s="13">
        <v>-1897</v>
      </c>
      <c r="E62" s="13"/>
      <c r="F62" s="13">
        <v>0</v>
      </c>
      <c r="G62" s="13"/>
      <c r="H62" s="13">
        <f>D62-F62</f>
        <v>-1897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13149.6</v>
      </c>
      <c r="G63" s="13"/>
      <c r="H63" s="13">
        <f t="shared" ref="H63:H69" si="5">D63-F63</f>
        <v>1924.7999999999993</v>
      </c>
      <c r="I63" s="13"/>
      <c r="J63" s="115">
        <f>H63/F63*100</f>
        <v>14.637707610877893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2358.3000000000002</v>
      </c>
      <c r="E68" s="18"/>
      <c r="F68" s="25">
        <f>SUM(F69:F70)</f>
        <v>1976</v>
      </c>
      <c r="G68" s="18"/>
      <c r="H68" s="25">
        <f t="shared" si="5"/>
        <v>382.30000000000018</v>
      </c>
      <c r="I68" s="18"/>
      <c r="J68" s="125">
        <f t="shared" si="4"/>
        <v>19.347165991902841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2358.3000000000002</v>
      </c>
      <c r="E70" s="27"/>
      <c r="F70" s="28">
        <v>1976</v>
      </c>
      <c r="G70" s="26"/>
      <c r="H70" s="18">
        <f>D70-F70</f>
        <v>382.30000000000018</v>
      </c>
      <c r="I70" s="18"/>
      <c r="J70" s="125">
        <f t="shared" ref="J70" si="6">H70/F70*100</f>
        <v>19.347165991902841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70586</v>
      </c>
      <c r="E71" s="18"/>
      <c r="F71" s="17">
        <f>F60+F63+F64+F65+F66+F67+F68</f>
        <v>63604.6</v>
      </c>
      <c r="G71" s="18"/>
      <c r="H71" s="17">
        <f>D71-F71</f>
        <v>6981.4000000000015</v>
      </c>
      <c r="I71" s="18"/>
      <c r="J71" s="116">
        <f>H71/F71*100</f>
        <v>10.976250145429736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374459.1</v>
      </c>
      <c r="E73" s="18"/>
      <c r="F73" s="30">
        <f>F55+F71</f>
        <v>351027.1</v>
      </c>
      <c r="G73" s="18"/>
      <c r="H73" s="31">
        <f>D73-F73</f>
        <v>23432</v>
      </c>
      <c r="I73" s="26"/>
      <c r="J73" s="128">
        <f>H73/F73*100</f>
        <v>6.6752680918367853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C10" sqref="C10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9" t="s">
        <v>45</v>
      </c>
      <c r="C1" s="150"/>
      <c r="D1" s="150"/>
      <c r="E1" s="150"/>
      <c r="F1" s="150"/>
      <c r="G1" s="150"/>
      <c r="H1" s="150"/>
      <c r="I1" s="151"/>
    </row>
    <row r="2" spans="1:9" x14ac:dyDescent="0.2">
      <c r="B2" s="152" t="s">
        <v>79</v>
      </c>
      <c r="C2" s="153"/>
      <c r="D2" s="153"/>
      <c r="E2" s="153"/>
      <c r="F2" s="153"/>
      <c r="G2" s="153"/>
      <c r="H2" s="153"/>
      <c r="I2" s="154"/>
    </row>
    <row r="3" spans="1:9" ht="14.45" customHeight="1" thickBot="1" x14ac:dyDescent="0.25">
      <c r="B3" s="155" t="s">
        <v>1</v>
      </c>
      <c r="C3" s="156"/>
      <c r="D3" s="156"/>
      <c r="E3" s="156"/>
      <c r="F3" s="156"/>
      <c r="G3" s="156"/>
      <c r="H3" s="156"/>
      <c r="I3" s="157"/>
    </row>
    <row r="4" spans="1:9" ht="13.5" thickTop="1" x14ac:dyDescent="0.2">
      <c r="B4" s="137"/>
      <c r="C4" s="138"/>
      <c r="D4" s="138"/>
      <c r="E4" s="138"/>
      <c r="F4" s="138"/>
      <c r="G4" s="138"/>
      <c r="H4" s="138"/>
      <c r="I4" s="139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7857.1</v>
      </c>
      <c r="D8" s="51"/>
      <c r="E8" s="51">
        <v>7106</v>
      </c>
      <c r="F8" s="52"/>
      <c r="G8" s="53">
        <f>C8-E8</f>
        <v>751.10000000000036</v>
      </c>
      <c r="H8" s="53"/>
      <c r="I8" s="85">
        <f>G8/E8*100</f>
        <v>10.5699408950183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18</v>
      </c>
      <c r="D10" s="52"/>
      <c r="E10" s="51">
        <v>9.1</v>
      </c>
      <c r="F10" s="52"/>
      <c r="G10" s="53">
        <f>C10-E10</f>
        <v>8.9</v>
      </c>
      <c r="H10" s="53"/>
      <c r="I10" s="85">
        <f>G10/E10*100</f>
        <v>97.80219780219781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14.4</v>
      </c>
      <c r="F11" s="52"/>
      <c r="G11" s="53">
        <f>C11-E11</f>
        <v>-14.4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182.7</v>
      </c>
      <c r="D12" s="52"/>
      <c r="E12" s="51">
        <v>198.1</v>
      </c>
      <c r="F12" s="52"/>
      <c r="G12" s="53">
        <f>C12-E12</f>
        <v>-15.400000000000006</v>
      </c>
      <c r="H12" s="53"/>
      <c r="I12" s="85">
        <f>G12/E12*100</f>
        <v>-7.7738515901060099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8057.8</v>
      </c>
      <c r="D14" s="61"/>
      <c r="E14" s="76">
        <f>SUM(E8:E12)</f>
        <v>7327.6</v>
      </c>
      <c r="F14" s="61"/>
      <c r="G14" s="77">
        <f>C14-E14</f>
        <v>730.19999999999982</v>
      </c>
      <c r="H14" s="56"/>
      <c r="I14" s="86">
        <f>G14/E14*100</f>
        <v>9.9650635951744064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62</v>
      </c>
      <c r="D19" s="43"/>
      <c r="E19" s="54">
        <v>0</v>
      </c>
      <c r="F19" s="43"/>
      <c r="G19" s="53">
        <f t="shared" ref="G19:G24" si="0">C19-E19</f>
        <v>62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2847.2</v>
      </c>
      <c r="D20" s="52"/>
      <c r="E20" s="51">
        <v>2776.4</v>
      </c>
      <c r="F20" s="52"/>
      <c r="G20" s="53">
        <f t="shared" si="0"/>
        <v>70.799999999999727</v>
      </c>
      <c r="H20" s="53"/>
      <c r="I20" s="85">
        <f>G20/E20*100</f>
        <v>2.5500648321567398</v>
      </c>
    </row>
    <row r="21" spans="1:9" x14ac:dyDescent="0.2">
      <c r="A21" s="41">
        <v>7110020200</v>
      </c>
      <c r="B21" s="84" t="s">
        <v>55</v>
      </c>
      <c r="C21" s="51">
        <v>218.3</v>
      </c>
      <c r="D21" s="52"/>
      <c r="E21" s="51">
        <v>172.8</v>
      </c>
      <c r="F21" s="52"/>
      <c r="G21" s="53">
        <f t="shared" si="0"/>
        <v>45.5</v>
      </c>
      <c r="H21" s="53"/>
      <c r="I21" s="85">
        <f>G21/E21*100</f>
        <v>26.331018518518519</v>
      </c>
    </row>
    <row r="22" spans="1:9" x14ac:dyDescent="0.2">
      <c r="B22" s="84" t="s">
        <v>26</v>
      </c>
      <c r="C22" s="51">
        <v>728.2</v>
      </c>
      <c r="D22" s="52"/>
      <c r="E22" s="51">
        <v>729.2</v>
      </c>
      <c r="F22" s="52"/>
      <c r="G22" s="53">
        <f t="shared" si="0"/>
        <v>-1</v>
      </c>
      <c r="H22" s="53"/>
      <c r="I22" s="85">
        <f>G22/E22*100</f>
        <v>-0.13713658804168952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3855.7</v>
      </c>
      <c r="D24" s="61"/>
      <c r="E24" s="78">
        <f>SUM(E19:E23)</f>
        <v>3678.8000000000006</v>
      </c>
      <c r="F24" s="61"/>
      <c r="G24" s="64">
        <f t="shared" si="0"/>
        <v>176.89999999999918</v>
      </c>
      <c r="H24" s="56"/>
      <c r="I24" s="87">
        <f>G24/E24*100</f>
        <v>4.808633249972794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13.4</v>
      </c>
      <c r="D26" s="43"/>
      <c r="E26" s="54">
        <v>112.2</v>
      </c>
      <c r="F26" s="43"/>
      <c r="G26" s="53">
        <f>C26-E26</f>
        <v>-98.8</v>
      </c>
      <c r="H26" s="43"/>
      <c r="I26" s="85">
        <f>G26/E26*100</f>
        <v>-88.05704099821746</v>
      </c>
    </row>
    <row r="27" spans="1:9" x14ac:dyDescent="0.2">
      <c r="B27" s="80"/>
      <c r="C27" s="76">
        <f>SUM(C24:C26)</f>
        <v>3869.1</v>
      </c>
      <c r="D27" s="61"/>
      <c r="E27" s="76">
        <f>SUM(E24:E26)</f>
        <v>3791.0000000000005</v>
      </c>
      <c r="F27" s="61"/>
      <c r="G27" s="77">
        <f>C27-E27</f>
        <v>78.099999999999454</v>
      </c>
      <c r="H27" s="56"/>
      <c r="I27" s="86">
        <f>G27/E27*100</f>
        <v>2.0601424426272605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4188.7000000000007</v>
      </c>
      <c r="D29" s="55"/>
      <c r="E29" s="55">
        <f>+E14-E27</f>
        <v>3536.6</v>
      </c>
      <c r="F29" s="55"/>
      <c r="G29" s="56">
        <f>C29-E29</f>
        <v>652.10000000000082</v>
      </c>
      <c r="H29" s="56"/>
      <c r="I29" s="90">
        <f>G29/E29*100</f>
        <v>18.438613357461993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3608.2</v>
      </c>
      <c r="D31" s="53"/>
      <c r="E31" s="59">
        <v>3622.5</v>
      </c>
      <c r="F31" s="53"/>
      <c r="G31" s="53">
        <f>C31-E31</f>
        <v>-14.300000000000182</v>
      </c>
      <c r="H31" s="53"/>
      <c r="I31" s="85">
        <f>G31/E31*100</f>
        <v>-0.39475500345066061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2312.3000000000002</v>
      </c>
      <c r="D33" s="53"/>
      <c r="E33" s="75">
        <v>2140.4</v>
      </c>
      <c r="F33" s="53"/>
      <c r="G33" s="48">
        <f>C33-E33</f>
        <v>171.90000000000009</v>
      </c>
      <c r="H33" s="53"/>
      <c r="I33" s="93">
        <f>G33/E33*100</f>
        <v>8.031209119790697</v>
      </c>
    </row>
    <row r="34" spans="1:9" ht="14.25" customHeight="1" x14ac:dyDescent="0.2">
      <c r="B34" s="91"/>
      <c r="C34" s="79">
        <f>SUM(C31-C33)</f>
        <v>1295.8999999999996</v>
      </c>
      <c r="D34" s="56"/>
      <c r="E34" s="79">
        <f>SUM(E31-E33)</f>
        <v>1482.1</v>
      </c>
      <c r="F34" s="56"/>
      <c r="G34" s="79">
        <f>SUM(G31-G33)</f>
        <v>-186.20000000000027</v>
      </c>
      <c r="H34" s="56"/>
      <c r="I34" s="87">
        <f>G34/E34*100</f>
        <v>-12.563254841103857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2334</v>
      </c>
      <c r="D36" s="61"/>
      <c r="E36" s="60">
        <v>2311.1000000000004</v>
      </c>
      <c r="F36" s="61"/>
      <c r="G36" s="62">
        <v>22.899999999999636</v>
      </c>
      <c r="H36" s="56"/>
      <c r="I36" s="95">
        <v>0.99087014841415921</v>
      </c>
    </row>
    <row r="37" spans="1:9" ht="23.25" customHeight="1" x14ac:dyDescent="0.2">
      <c r="B37" s="96" t="s">
        <v>62</v>
      </c>
      <c r="C37" s="63">
        <f>(C29+C31-C33-C36)</f>
        <v>3150.6000000000004</v>
      </c>
      <c r="D37" s="55"/>
      <c r="E37" s="63">
        <f>(E29+E31-E33-E36)</f>
        <v>2707.6000000000004</v>
      </c>
      <c r="F37" s="55"/>
      <c r="G37" s="64">
        <f>C37-E37</f>
        <v>443</v>
      </c>
      <c r="H37" s="56"/>
      <c r="I37" s="87">
        <f>G37/E37*100</f>
        <v>16.36135322795095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154.5</v>
      </c>
      <c r="D41" s="53"/>
      <c r="E41" s="59">
        <v>87</v>
      </c>
      <c r="F41" s="53"/>
      <c r="G41" s="53">
        <f>C41-E41</f>
        <v>67.5</v>
      </c>
      <c r="H41" s="53"/>
      <c r="I41" s="85">
        <f>G41/E41*100</f>
        <v>77.58620689655173</v>
      </c>
    </row>
    <row r="42" spans="1:9" ht="15" customHeight="1" x14ac:dyDescent="0.2">
      <c r="A42" s="41">
        <v>82</v>
      </c>
      <c r="B42" s="97" t="s">
        <v>65</v>
      </c>
      <c r="C42" s="51">
        <v>53.8</v>
      </c>
      <c r="D42" s="53"/>
      <c r="E42" s="59">
        <v>22.1</v>
      </c>
      <c r="F42" s="53"/>
      <c r="G42" s="53">
        <f>C42-E42</f>
        <v>31.699999999999996</v>
      </c>
      <c r="H42" s="53"/>
      <c r="I42" s="85">
        <f>G42/E42*100</f>
        <v>143.43891402714931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100.7</v>
      </c>
      <c r="D44" s="61"/>
      <c r="E44" s="76">
        <f>SUM(E41-E42)</f>
        <v>64.900000000000006</v>
      </c>
      <c r="F44" s="61"/>
      <c r="G44" s="77">
        <f>C44-E44</f>
        <v>35.799999999999997</v>
      </c>
      <c r="H44" s="56"/>
      <c r="I44" s="86">
        <f>G44/E44*100</f>
        <v>55.161787365177183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3251.3</v>
      </c>
      <c r="D46" s="55"/>
      <c r="E46" s="55">
        <f>E37+E44</f>
        <v>2772.5000000000005</v>
      </c>
      <c r="F46" s="55"/>
      <c r="G46" s="56">
        <f>C46-E46</f>
        <v>478.79999999999973</v>
      </c>
      <c r="H46" s="56"/>
      <c r="I46" s="90">
        <f t="shared" ref="I46:I51" si="1">G46/E46*100</f>
        <v>17.269612263300257</v>
      </c>
    </row>
    <row r="47" spans="1:9" x14ac:dyDescent="0.2">
      <c r="A47" s="41">
        <v>83</v>
      </c>
      <c r="B47" s="92" t="s">
        <v>67</v>
      </c>
      <c r="C47" s="74">
        <v>-799.7</v>
      </c>
      <c r="D47" s="53"/>
      <c r="E47" s="75">
        <v>-713.3</v>
      </c>
      <c r="F47" s="53"/>
      <c r="G47" s="48">
        <f>C47-E47</f>
        <v>-86.400000000000091</v>
      </c>
      <c r="H47" s="53"/>
      <c r="I47" s="93">
        <f t="shared" si="1"/>
        <v>12.112715547455503</v>
      </c>
    </row>
    <row r="48" spans="1:9" x14ac:dyDescent="0.2">
      <c r="B48" s="92" t="s">
        <v>74</v>
      </c>
      <c r="C48" s="55">
        <f>SUM(C46:C47)</f>
        <v>2451.6000000000004</v>
      </c>
      <c r="D48" s="55"/>
      <c r="E48" s="55">
        <f>SUM(E46:E47)</f>
        <v>2059.2000000000007</v>
      </c>
      <c r="F48" s="55">
        <f t="shared" ref="F48:H48" si="2">SUM(F46:F47)</f>
        <v>0</v>
      </c>
      <c r="G48" s="55">
        <f>SUM(G46:G47)</f>
        <v>392.39999999999964</v>
      </c>
      <c r="H48" s="55">
        <f t="shared" si="2"/>
        <v>0</v>
      </c>
      <c r="I48" s="90">
        <f t="shared" si="1"/>
        <v>19.055944055944032</v>
      </c>
    </row>
    <row r="49" spans="2:9" ht="15.75" customHeight="1" x14ac:dyDescent="0.2">
      <c r="B49" s="92" t="s">
        <v>75</v>
      </c>
      <c r="C49" s="51">
        <v>-93.3</v>
      </c>
      <c r="D49" s="53"/>
      <c r="E49" s="59">
        <v>-83.2</v>
      </c>
      <c r="F49" s="53"/>
      <c r="G49" s="53">
        <f>C49-E49</f>
        <v>-10.099999999999994</v>
      </c>
      <c r="H49" s="53"/>
      <c r="I49" s="93">
        <f t="shared" si="1"/>
        <v>12.13942307692307</v>
      </c>
    </row>
    <row r="50" spans="2:9" ht="15.75" customHeight="1" thickBot="1" x14ac:dyDescent="0.25">
      <c r="B50" s="99" t="s">
        <v>76</v>
      </c>
      <c r="C50" s="66">
        <f>SUM(C48+C49)</f>
        <v>2358.3000000000002</v>
      </c>
      <c r="D50" s="56"/>
      <c r="E50" s="66">
        <f>SUM(E46+E47+E49)</f>
        <v>1976.0000000000007</v>
      </c>
      <c r="F50" s="56"/>
      <c r="G50" s="66">
        <f>SUM(G46+G47+G49)</f>
        <v>382.29999999999961</v>
      </c>
      <c r="H50" s="56"/>
      <c r="I50" s="100">
        <f t="shared" si="1"/>
        <v>19.347165991902806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955.90000000000009</v>
      </c>
      <c r="D52" s="55"/>
      <c r="E52" s="72">
        <f>SUM(E50-E51)</f>
        <v>995.00000000000068</v>
      </c>
      <c r="F52" s="61"/>
      <c r="G52" s="72">
        <f>SUM(G50-G51)</f>
        <v>-39.100000000000477</v>
      </c>
      <c r="H52" s="56"/>
      <c r="I52" s="90">
        <f t="shared" ref="I52:I56" si="3">G52/E52*100</f>
        <v>-3.9296482412060754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98.400000000000091</v>
      </c>
      <c r="D54" s="55"/>
      <c r="E54" s="72">
        <f t="shared" ref="E54:H54" si="4">SUM(E52-E53)</f>
        <v>293.30000000000064</v>
      </c>
      <c r="F54" s="55">
        <f t="shared" si="4"/>
        <v>0</v>
      </c>
      <c r="G54" s="72">
        <f t="shared" si="4"/>
        <v>-194.90000000000043</v>
      </c>
      <c r="H54" s="55">
        <f t="shared" si="4"/>
        <v>0</v>
      </c>
      <c r="I54" s="90">
        <f t="shared" si="3"/>
        <v>-66.450733037845211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800.10000000000014</v>
      </c>
      <c r="D56" s="55"/>
      <c r="E56" s="72">
        <f>SUM(E52-E53+E55)</f>
        <v>897.30000000000064</v>
      </c>
      <c r="F56" s="61"/>
      <c r="G56" s="72">
        <f>SUM(G52-G53+G55)</f>
        <v>-97.200000000000387</v>
      </c>
      <c r="H56" s="56"/>
      <c r="I56" s="102">
        <f t="shared" si="3"/>
        <v>-10.832497492477469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ABR 2017-2016</vt:lpstr>
      <vt:lpstr>ESTAD.RESULT. ABR 2017-2016</vt:lpstr>
      <vt:lpstr>'BALANCE ABR 2017-2016'!Área_de_impresión</vt:lpstr>
      <vt:lpstr>'ESTAD.RESULT. ABR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2017-07-04T20:47:51Z</cp:lastPrinted>
  <dcterms:created xsi:type="dcterms:W3CDTF">2014-11-04T23:55:13Z</dcterms:created>
  <dcterms:modified xsi:type="dcterms:W3CDTF">2017-07-04T20:49:34Z</dcterms:modified>
</cp:coreProperties>
</file>